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енис\Downloads\Новая папка\"/>
    </mc:Choice>
  </mc:AlternateContent>
  <xr:revisionPtr revIDLastSave="0" documentId="13_ncr:1_{69CE7173-35B7-46DA-B001-C9D071EA44CC}" xr6:coauthVersionLast="47" xr6:coauthVersionMax="47" xr10:uidLastSave="{00000000-0000-0000-0000-000000000000}"/>
  <bookViews>
    <workbookView xWindow="-120" yWindow="-120" windowWidth="24240" windowHeight="13290" xr2:uid="{9776B1B6-1B8B-4B53-93A2-22841FEBA814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16" i="1" l="1"/>
  <c r="Z15" i="1"/>
  <c r="Z14" i="1"/>
  <c r="Z13" i="1"/>
  <c r="Z12" i="1"/>
  <c r="Z11" i="1"/>
  <c r="Z10" i="1"/>
  <c r="Z9" i="1"/>
  <c r="Z8" i="1"/>
  <c r="Z6" i="1"/>
  <c r="Z7" i="1"/>
  <c r="Z5" i="1"/>
  <c r="Y6" i="1"/>
  <c r="Y7" i="1"/>
  <c r="Y8" i="1"/>
  <c r="Y9" i="1"/>
  <c r="Y10" i="1"/>
  <c r="Y11" i="1"/>
  <c r="Y12" i="1"/>
  <c r="Y13" i="1"/>
  <c r="Y14" i="1"/>
  <c r="Y15" i="1"/>
  <c r="Y16" i="1"/>
  <c r="Y5" i="1"/>
  <c r="X28" i="1"/>
  <c r="X29" i="1"/>
  <c r="X30" i="1"/>
  <c r="X31" i="1"/>
  <c r="X32" i="1"/>
  <c r="X27" i="1"/>
  <c r="Z17" i="1" l="1"/>
  <c r="Y17" i="1"/>
  <c r="Y19" i="1" s="1"/>
  <c r="Y18" i="1" s="1"/>
  <c r="X33" i="1"/>
  <c r="E28" i="1" l="1"/>
  <c r="E27" i="1"/>
  <c r="Z21" i="1"/>
  <c r="O25" i="1" s="1"/>
  <c r="Z19" i="1"/>
  <c r="O28" i="1" s="1"/>
  <c r="O26" i="1"/>
  <c r="D24" i="1"/>
  <c r="E25" i="1"/>
  <c r="D26" i="1"/>
  <c r="Z18" i="1" l="1"/>
  <c r="O27" i="1" s="1"/>
</calcChain>
</file>

<file path=xl/sharedStrings.xml><?xml version="1.0" encoding="utf-8"?>
<sst xmlns="http://schemas.openxmlformats.org/spreadsheetml/2006/main" count="16" uniqueCount="16">
  <si>
    <t>Риск:</t>
  </si>
  <si>
    <t>Сердечные события:</t>
  </si>
  <si>
    <t>RCRI:</t>
  </si>
  <si>
    <t>Функциональный тест:</t>
  </si>
  <si>
    <t>Определение индекса активности (индекс DASI)</t>
  </si>
  <si>
    <t>METs</t>
  </si>
  <si>
    <r>
      <t>VO</t>
    </r>
    <r>
      <rPr>
        <sz val="8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 xml:space="preserve"> max</t>
    </r>
  </si>
  <si>
    <t>Сердечный риск:</t>
  </si>
  <si>
    <t xml:space="preserve">Индекс DASI: </t>
  </si>
  <si>
    <t>METs:</t>
  </si>
  <si>
    <r>
      <t>VO</t>
    </r>
    <r>
      <rPr>
        <b/>
        <sz val="8"/>
        <color theme="1"/>
        <rFont val="Calibri"/>
        <family val="2"/>
        <charset val="204"/>
        <scheme val="minor"/>
      </rPr>
      <t>2</t>
    </r>
    <r>
      <rPr>
        <b/>
        <sz val="12"/>
        <color theme="1"/>
        <rFont val="Calibri"/>
        <family val="2"/>
        <charset val="204"/>
        <scheme val="minor"/>
      </rPr>
      <t xml:space="preserve"> max:</t>
    </r>
  </si>
  <si>
    <t>мл/кг/мин</t>
  </si>
  <si>
    <t>Индекс RCRI*</t>
  </si>
  <si>
    <t>(Revised Cardiac Risk Index)</t>
  </si>
  <si>
    <t>(The Duke Activity Status Index)</t>
  </si>
  <si>
    <t>сердечный риск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</si>
</sst>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8"/>
      <color rgb="FF000000"/>
      <name val="Segoe UI"/>
      <family val="2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ashDot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 hidden="1"/>
    </xf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2" borderId="0" xfId="0" applyFill="1"/>
    <xf numFmtId="0" fontId="0" fillId="3" borderId="0" xfId="0" applyFill="1"/>
    <xf numFmtId="164" fontId="0" fillId="0" borderId="0" xfId="0" applyNumberFormat="1"/>
    <xf numFmtId="164" fontId="7" fillId="0" borderId="0" xfId="0" applyNumberFormat="1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2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left" vertical="center"/>
    </xf>
    <xf numFmtId="0" fontId="8" fillId="4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6"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6BB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6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W$27" lockText="1" noThreeD="1"/>
</file>

<file path=xl/ctrlProps/ctrlProp10.xml><?xml version="1.0" encoding="utf-8"?>
<formControlPr xmlns="http://schemas.microsoft.com/office/spreadsheetml/2009/9/main" objectType="CheckBox" fmlaLink="$W$8" lockText="1" noThreeD="1"/>
</file>

<file path=xl/ctrlProps/ctrlProp11.xml><?xml version="1.0" encoding="utf-8"?>
<formControlPr xmlns="http://schemas.microsoft.com/office/spreadsheetml/2009/9/main" objectType="CheckBox" fmlaLink="$W$9" lockText="1" noThreeD="1"/>
</file>

<file path=xl/ctrlProps/ctrlProp12.xml><?xml version="1.0" encoding="utf-8"?>
<formControlPr xmlns="http://schemas.microsoft.com/office/spreadsheetml/2009/9/main" objectType="CheckBox" fmlaLink="$W$10" lockText="1" noThreeD="1"/>
</file>

<file path=xl/ctrlProps/ctrlProp13.xml><?xml version="1.0" encoding="utf-8"?>
<formControlPr xmlns="http://schemas.microsoft.com/office/spreadsheetml/2009/9/main" objectType="CheckBox" fmlaLink="$W$11" lockText="1" noThreeD="1"/>
</file>

<file path=xl/ctrlProps/ctrlProp14.xml><?xml version="1.0" encoding="utf-8"?>
<formControlPr xmlns="http://schemas.microsoft.com/office/spreadsheetml/2009/9/main" objectType="CheckBox" fmlaLink="$W$12" lockText="1" noThreeD="1"/>
</file>

<file path=xl/ctrlProps/ctrlProp15.xml><?xml version="1.0" encoding="utf-8"?>
<formControlPr xmlns="http://schemas.microsoft.com/office/spreadsheetml/2009/9/main" objectType="CheckBox" fmlaLink="$W$13" lockText="1" noThreeD="1"/>
</file>

<file path=xl/ctrlProps/ctrlProp16.xml><?xml version="1.0" encoding="utf-8"?>
<formControlPr xmlns="http://schemas.microsoft.com/office/spreadsheetml/2009/9/main" objectType="CheckBox" fmlaLink="$W$14" lockText="1" noThreeD="1"/>
</file>

<file path=xl/ctrlProps/ctrlProp17.xml><?xml version="1.0" encoding="utf-8"?>
<formControlPr xmlns="http://schemas.microsoft.com/office/spreadsheetml/2009/9/main" objectType="CheckBox" fmlaLink="$W$15" lockText="1" noThreeD="1"/>
</file>

<file path=xl/ctrlProps/ctrlProp18.xml><?xml version="1.0" encoding="utf-8"?>
<formControlPr xmlns="http://schemas.microsoft.com/office/spreadsheetml/2009/9/main" objectType="CheckBox" fmlaLink="$W$16" lockText="1" noThreeD="1"/>
</file>

<file path=xl/ctrlProps/ctrlProp2.xml><?xml version="1.0" encoding="utf-8"?>
<formControlPr xmlns="http://schemas.microsoft.com/office/spreadsheetml/2009/9/main" objectType="CheckBox" fmlaLink="$W$28" lockText="1" noThreeD="1"/>
</file>

<file path=xl/ctrlProps/ctrlProp3.xml><?xml version="1.0" encoding="utf-8"?>
<formControlPr xmlns="http://schemas.microsoft.com/office/spreadsheetml/2009/9/main" objectType="CheckBox" fmlaLink="$W$29" lockText="1" noThreeD="1"/>
</file>

<file path=xl/ctrlProps/ctrlProp4.xml><?xml version="1.0" encoding="utf-8"?>
<formControlPr xmlns="http://schemas.microsoft.com/office/spreadsheetml/2009/9/main" objectType="CheckBox" fmlaLink="$W$30" lockText="1" noThreeD="1"/>
</file>

<file path=xl/ctrlProps/ctrlProp5.xml><?xml version="1.0" encoding="utf-8"?>
<formControlPr xmlns="http://schemas.microsoft.com/office/spreadsheetml/2009/9/main" objectType="CheckBox" fmlaLink="$W$31" lockText="1" noThreeD="1"/>
</file>

<file path=xl/ctrlProps/ctrlProp6.xml><?xml version="1.0" encoding="utf-8"?>
<formControlPr xmlns="http://schemas.microsoft.com/office/spreadsheetml/2009/9/main" objectType="CheckBox" fmlaLink="$W$32" lockText="1" noThreeD="1"/>
</file>

<file path=xl/ctrlProps/ctrlProp7.xml><?xml version="1.0" encoding="utf-8"?>
<formControlPr xmlns="http://schemas.microsoft.com/office/spreadsheetml/2009/9/main" objectType="CheckBox" fmlaLink="$W$5" lockText="1" noThreeD="1"/>
</file>

<file path=xl/ctrlProps/ctrlProp8.xml><?xml version="1.0" encoding="utf-8"?>
<formControlPr xmlns="http://schemas.microsoft.com/office/spreadsheetml/2009/9/main" objectType="CheckBox" fmlaLink="$W$6" lockText="1" noThreeD="1"/>
</file>

<file path=xl/ctrlProps/ctrlProp9.xml><?xml version="1.0" encoding="utf-8"?>
<formControlPr xmlns="http://schemas.microsoft.com/office/spreadsheetml/2009/9/main" objectType="CheckBox" fmlaLink="$W$7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95250</xdr:rowOff>
    </xdr:from>
    <xdr:to>
      <xdr:col>7</xdr:col>
      <xdr:colOff>277437</xdr:colOff>
      <xdr:row>6</xdr:row>
      <xdr:rowOff>35960</xdr:rowOff>
    </xdr:to>
    <xdr:grpSp>
      <xdr:nvGrpSpPr>
        <xdr:cNvPr id="7" name="Групп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276225" y="762000"/>
          <a:ext cx="3554037" cy="512210"/>
          <a:chOff x="276225" y="790575"/>
          <a:chExt cx="3554037" cy="51221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276225" y="790575"/>
                <a:ext cx="1504950" cy="3714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Хирургия высокого риска</a:t>
                </a:r>
              </a:p>
            </xdr:txBody>
          </xdr:sp>
        </mc:Choice>
        <mc:Fallback/>
      </mc:AlternateContent>
      <xdr:sp macro="" textlink="">
        <xdr:nvSpPr>
          <xdr:cNvPr id="2" name="TextBox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276225" y="1038225"/>
            <a:ext cx="35540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000">
                <a:latin typeface="Calibri" panose="020F0502020204030204" pitchFamily="34" charset="0"/>
                <a:cs typeface="Calibri" panose="020F0502020204030204" pitchFamily="34" charset="0"/>
              </a:rPr>
              <a:t>●</a:t>
            </a:r>
            <a:r>
              <a:rPr lang="ru-RU" sz="1000"/>
              <a:t>Грудная клетка, брюшная полость, сосуды выше паха</a:t>
            </a:r>
          </a:p>
        </xdr:txBody>
      </xdr:sp>
    </xdr:grpSp>
    <xdr:clientData/>
  </xdr:twoCellAnchor>
  <xdr:twoCellAnchor>
    <xdr:from>
      <xdr:col>2</xdr:col>
      <xdr:colOff>0</xdr:colOff>
      <xdr:row>6</xdr:row>
      <xdr:rowOff>38100</xdr:rowOff>
    </xdr:from>
    <xdr:to>
      <xdr:col>8</xdr:col>
      <xdr:colOff>377596</xdr:colOff>
      <xdr:row>12</xdr:row>
      <xdr:rowOff>164661</xdr:rowOff>
    </xdr:to>
    <xdr:grpSp>
      <xdr:nvGrpSpPr>
        <xdr:cNvPr id="25" name="Группа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>
          <a:off x="276225" y="1276350"/>
          <a:ext cx="4263796" cy="1269561"/>
          <a:chOff x="276225" y="1323975"/>
          <a:chExt cx="4263796" cy="126956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276225" y="1323975"/>
                <a:ext cx="1885950" cy="3429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Коронарная болезнь</a:t>
                </a:r>
              </a:p>
            </xdr:txBody>
          </xdr:sp>
        </mc:Choice>
        <mc:Fallback/>
      </mc:AlternateContent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276225" y="1562100"/>
            <a:ext cx="4263796" cy="10314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ru-RU" sz="1000">
                <a:latin typeface="Calibri" panose="020F0502020204030204" pitchFamily="34" charset="0"/>
                <a:cs typeface="Calibri" panose="020F0502020204030204" pitchFamily="34" charset="0"/>
              </a:rPr>
              <a:t>●</a:t>
            </a:r>
            <a:r>
              <a:rPr lang="ru-RU" sz="1000">
                <a:latin typeface="+mn-lt"/>
                <a:cs typeface="+mn-cs"/>
              </a:rPr>
              <a:t>П</a:t>
            </a:r>
            <a:r>
              <a:rPr lang="ru-RU" sz="1000"/>
              <a:t>еренесенный ранее ИМ, клиника стенокардии, прием нитроглицерина,</a:t>
            </a:r>
          </a:p>
          <a:p>
            <a:r>
              <a:rPr lang="ru-RU" sz="1000"/>
              <a:t>наличие патологического зубца </a:t>
            </a:r>
            <a:r>
              <a:rPr lang="en-US" sz="1000"/>
              <a:t>Q </a:t>
            </a:r>
            <a:r>
              <a:rPr lang="ru-RU" sz="1000"/>
              <a:t>на электрокардиограмме (ЭКГ), </a:t>
            </a:r>
          </a:p>
          <a:p>
            <a:r>
              <a:rPr lang="ru-RU" sz="1000"/>
              <a:t>положительный результат нагрузочного теста. </a:t>
            </a:r>
          </a:p>
          <a:p>
            <a:endParaRPr lang="ru-RU" sz="1000"/>
          </a:p>
          <a:p>
            <a:r>
              <a:rPr lang="ru-RU" sz="1000"/>
              <a:t>ВАЖНО!</a:t>
            </a:r>
            <a:r>
              <a:rPr lang="ru-RU" sz="1000" baseline="0"/>
              <a:t> Если после АКШ или ЧКВ нет клиники стенокардии, </a:t>
            </a:r>
          </a:p>
          <a:p>
            <a:r>
              <a:rPr lang="ru-RU" sz="1000" baseline="0"/>
              <a:t>то </a:t>
            </a:r>
            <a:r>
              <a:rPr lang="ru-RU" sz="1000"/>
              <a:t>при использовании </a:t>
            </a:r>
            <a:r>
              <a:rPr lang="en-US" sz="1000"/>
              <a:t>RCRI </a:t>
            </a:r>
            <a:r>
              <a:rPr lang="ru-RU" sz="1000"/>
              <a:t>пациент учитывается как не имеющий ИБС. </a:t>
            </a:r>
          </a:p>
        </xdr:txBody>
      </xdr:sp>
    </xdr:grpSp>
    <xdr:clientData/>
  </xdr:twoCellAnchor>
  <xdr:twoCellAnchor>
    <xdr:from>
      <xdr:col>2</xdr:col>
      <xdr:colOff>0</xdr:colOff>
      <xdr:row>13</xdr:row>
      <xdr:rowOff>47625</xdr:rowOff>
    </xdr:from>
    <xdr:to>
      <xdr:col>13</xdr:col>
      <xdr:colOff>6677</xdr:colOff>
      <xdr:row>17</xdr:row>
      <xdr:rowOff>9435</xdr:rowOff>
    </xdr:to>
    <xdr:grpSp>
      <xdr:nvGrpSpPr>
        <xdr:cNvPr id="26" name="Группа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276225" y="2619375"/>
          <a:ext cx="5369252" cy="723810"/>
          <a:chOff x="276225" y="2733675"/>
          <a:chExt cx="5293052" cy="72381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276225" y="2733675"/>
                <a:ext cx="18954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Сердечная недостаточность</a:t>
                </a:r>
              </a:p>
            </xdr:txBody>
          </xdr:sp>
        </mc:Choice>
        <mc:Fallback/>
      </mc:AlternateContent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276225" y="2895600"/>
            <a:ext cx="5293052" cy="56188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ru-RU" sz="1000">
                <a:latin typeface="Calibri" panose="020F0502020204030204" pitchFamily="34" charset="0"/>
                <a:cs typeface="Calibri" panose="020F0502020204030204" pitchFamily="34" charset="0"/>
              </a:rPr>
              <a:t>●</a:t>
            </a:r>
            <a:r>
              <a:rPr lang="ru-RU" sz="1000"/>
              <a:t>Анамнез сердечной недостаточности, отека легких, приступы</a:t>
            </a:r>
            <a:r>
              <a:rPr lang="ru-RU" sz="1000" baseline="0"/>
              <a:t> </a:t>
            </a:r>
            <a:r>
              <a:rPr lang="ru-RU" sz="1000"/>
              <a:t>сердечной астмы в анамнезе, </a:t>
            </a:r>
          </a:p>
          <a:p>
            <a:r>
              <a:rPr lang="ru-RU" sz="1000"/>
              <a:t>ритм галопа, двусторонние хрипы в легких, застой в малом круге кровообращения</a:t>
            </a:r>
          </a:p>
          <a:p>
            <a:r>
              <a:rPr lang="ru-RU" sz="1000"/>
              <a:t>при рентгенологическом исследовании</a:t>
            </a:r>
          </a:p>
        </xdr:txBody>
      </xdr:sp>
    </xdr:grpSp>
    <xdr:clientData/>
  </xdr:twoCellAnchor>
  <xdr:twoCellAnchor>
    <xdr:from>
      <xdr:col>2</xdr:col>
      <xdr:colOff>0</xdr:colOff>
      <xdr:row>17</xdr:row>
      <xdr:rowOff>0</xdr:rowOff>
    </xdr:from>
    <xdr:to>
      <xdr:col>8</xdr:col>
      <xdr:colOff>423249</xdr:colOff>
      <xdr:row>19</xdr:row>
      <xdr:rowOff>20251</xdr:rowOff>
    </xdr:to>
    <xdr:grpSp>
      <xdr:nvGrpSpPr>
        <xdr:cNvPr id="27" name="Группа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/>
      </xdr:nvGrpSpPr>
      <xdr:grpSpPr>
        <a:xfrm>
          <a:off x="276225" y="3333750"/>
          <a:ext cx="4309449" cy="401251"/>
          <a:chOff x="276225" y="3552825"/>
          <a:chExt cx="4309449" cy="40125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276225" y="3552825"/>
                <a:ext cx="6953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ТИА, инсульт</a:t>
                </a:r>
              </a:p>
            </xdr:txBody>
          </xdr:sp>
        </mc:Choice>
        <mc:Fallback/>
      </mc:AlternateContent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76225" y="3705225"/>
            <a:ext cx="4309449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ru-RU" sz="1000">
                <a:latin typeface="Calibri" panose="020F0502020204030204" pitchFamily="34" charset="0"/>
                <a:cs typeface="Calibri" panose="020F0502020204030204" pitchFamily="34" charset="0"/>
              </a:rPr>
              <a:t>●</a:t>
            </a:r>
            <a:r>
              <a:rPr lang="ru-RU" sz="1000"/>
              <a:t>Перенесенные ранее транзиторная ишемическая атака (ТИА) или инсульт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171450</xdr:rowOff>
        </xdr:from>
        <xdr:to>
          <xdr:col>3</xdr:col>
          <xdr:colOff>876300</xdr:colOff>
          <xdr:row>20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Сахарный диабет</a:t>
              </a:r>
            </a:p>
          </xdr:txBody>
        </xdr:sp>
        <xdr:clientData/>
      </xdr:twoCellAnchor>
    </mc:Choice>
    <mc:Fallback/>
  </mc:AlternateContent>
  <xdr:twoCellAnchor editAs="oneCell">
    <xdr:from>
      <xdr:col>20</xdr:col>
      <xdr:colOff>47065</xdr:colOff>
      <xdr:row>0</xdr:row>
      <xdr:rowOff>128308</xdr:rowOff>
    </xdr:from>
    <xdr:to>
      <xdr:col>31</xdr:col>
      <xdr:colOff>486397</xdr:colOff>
      <xdr:row>51</xdr:row>
      <xdr:rowOff>189941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3965" y="128308"/>
          <a:ext cx="7144932" cy="1005335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180975</xdr:rowOff>
        </xdr:from>
        <xdr:to>
          <xdr:col>5</xdr:col>
          <xdr:colOff>171450</xdr:colOff>
          <xdr:row>21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Креатинин более 177 мкмоль/л</a:t>
              </a:r>
            </a:p>
          </xdr:txBody>
        </xdr:sp>
        <xdr:clientData/>
      </xdr:twoCellAnchor>
    </mc:Choice>
    <mc:Fallback/>
  </mc:AlternateContent>
  <xdr:twoCellAnchor>
    <xdr:from>
      <xdr:col>13</xdr:col>
      <xdr:colOff>0</xdr:colOff>
      <xdr:row>4</xdr:row>
      <xdr:rowOff>9525</xdr:rowOff>
    </xdr:from>
    <xdr:to>
      <xdr:col>20</xdr:col>
      <xdr:colOff>75762</xdr:colOff>
      <xdr:row>6</xdr:row>
      <xdr:rowOff>29776</xdr:rowOff>
    </xdr:to>
    <xdr:grpSp>
      <xdr:nvGrpSpPr>
        <xdr:cNvPr id="16" name="Группа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5638800" y="866775"/>
          <a:ext cx="3923862" cy="401251"/>
          <a:chOff x="6419850" y="790575"/>
          <a:chExt cx="3828612" cy="40125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6419850" y="790575"/>
                <a:ext cx="1371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Самообслуживание</a:t>
                </a:r>
              </a:p>
            </xdr:txBody>
          </xdr:sp>
        </mc:Choice>
        <mc:Fallback/>
      </mc:AlternateContent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6419850" y="942975"/>
            <a:ext cx="3828612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ru-RU" sz="1000" b="0" i="0">
                <a:solidFill>
                  <a:schemeClr val="tx1"/>
                </a:solidFill>
                <a:effectLst/>
                <a:latin typeface="Calibri" panose="020F0502020204030204" pitchFamily="34" charset="0"/>
                <a:ea typeface="+mn-ea"/>
                <a:cs typeface="Calibri" panose="020F0502020204030204" pitchFamily="34" charset="0"/>
              </a:rPr>
              <a:t>● </a:t>
            </a:r>
            <a:r>
              <a:rPr lang="ru-RU" sz="10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Приём пищи, ванны или душа, одевание, пользование туалетом</a:t>
            </a:r>
            <a:endParaRPr lang="ru-RU" sz="10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</xdr:row>
          <xdr:rowOff>180975</xdr:rowOff>
        </xdr:from>
        <xdr:to>
          <xdr:col>13</xdr:col>
          <xdr:colOff>1009650</xdr:colOff>
          <xdr:row>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Ходьба по дому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</xdr:row>
          <xdr:rowOff>180975</xdr:rowOff>
        </xdr:from>
        <xdr:to>
          <xdr:col>17</xdr:col>
          <xdr:colOff>409575</xdr:colOff>
          <xdr:row>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Ходьба без остановки квартал или два по ровной местности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</xdr:row>
          <xdr:rowOff>171450</xdr:rowOff>
        </xdr:from>
        <xdr:to>
          <xdr:col>14</xdr:col>
          <xdr:colOff>447675</xdr:colOff>
          <xdr:row>9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Подъём по лестнице, в гору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</xdr:row>
          <xdr:rowOff>180975</xdr:rowOff>
        </xdr:from>
        <xdr:to>
          <xdr:col>15</xdr:col>
          <xdr:colOff>342900</xdr:colOff>
          <xdr:row>10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Пробежка на короткую дистанцию</a:t>
              </a:r>
            </a:p>
          </xdr:txBody>
        </xdr:sp>
        <xdr:clientData fLocksWithSheet="0"/>
      </xdr:twoCellAnchor>
    </mc:Choice>
    <mc:Fallback/>
  </mc:AlternateContent>
  <xdr:twoCellAnchor>
    <xdr:from>
      <xdr:col>13</xdr:col>
      <xdr:colOff>0</xdr:colOff>
      <xdr:row>10</xdr:row>
      <xdr:rowOff>9525</xdr:rowOff>
    </xdr:from>
    <xdr:to>
      <xdr:col>16</xdr:col>
      <xdr:colOff>222211</xdr:colOff>
      <xdr:row>12</xdr:row>
      <xdr:rowOff>29776</xdr:rowOff>
    </xdr:to>
    <xdr:grpSp>
      <xdr:nvGrpSpPr>
        <xdr:cNvPr id="17" name="Группа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5638800" y="2009775"/>
          <a:ext cx="2508211" cy="401251"/>
          <a:chOff x="6419850" y="1933575"/>
          <a:chExt cx="2051011" cy="40125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  <a:ext uri="{FF2B5EF4-FFF2-40B4-BE49-F238E27FC236}">
                    <a16:creationId xmlns:a16="http://schemas.microsoft.com/office/drawing/2014/main" id="{00000000-0008-0000-0000-00000E040000}"/>
                  </a:ext>
                </a:extLst>
              </xdr:cNvPr>
              <xdr:cNvSpPr/>
            </xdr:nvSpPr>
            <xdr:spPr bwMode="auto">
              <a:xfrm>
                <a:off x="6419850" y="1933575"/>
                <a:ext cx="147637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Лёгкая работа на дому</a:t>
                </a:r>
              </a:p>
            </xdr:txBody>
          </xdr:sp>
        </mc:Choice>
        <mc:Fallback/>
      </mc:AlternateContent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6419850" y="2085975"/>
            <a:ext cx="2051011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ru-RU" sz="1000">
                <a:latin typeface="Calibri" panose="020F0502020204030204" pitchFamily="34" charset="0"/>
                <a:cs typeface="Calibri" panose="020F0502020204030204" pitchFamily="34" charset="0"/>
              </a:rPr>
              <a:t>● Вытирание пыли, мытьё посуды</a:t>
            </a:r>
            <a:endParaRPr lang="ru-RU" sz="1000"/>
          </a:p>
        </xdr:txBody>
      </xdr:sp>
    </xdr:grpSp>
    <xdr:clientData/>
  </xdr:twoCellAnchor>
  <xdr:twoCellAnchor>
    <xdr:from>
      <xdr:col>12</xdr:col>
      <xdr:colOff>95246</xdr:colOff>
      <xdr:row>12</xdr:row>
      <xdr:rowOff>9525</xdr:rowOff>
    </xdr:from>
    <xdr:to>
      <xdr:col>20</xdr:col>
      <xdr:colOff>171448</xdr:colOff>
      <xdr:row>14</xdr:row>
      <xdr:rowOff>39301</xdr:rowOff>
    </xdr:to>
    <xdr:grpSp>
      <xdr:nvGrpSpPr>
        <xdr:cNvPr id="18" name="Группа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5638796" y="2390775"/>
          <a:ext cx="4019552" cy="410776"/>
          <a:chOff x="6419849" y="2314575"/>
          <a:chExt cx="3307381" cy="41077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000-00000F040000}"/>
                  </a:ext>
                </a:extLst>
              </xdr:cNvPr>
              <xdr:cNvSpPr/>
            </xdr:nvSpPr>
            <xdr:spPr bwMode="auto">
              <a:xfrm>
                <a:off x="6419850" y="2314575"/>
                <a:ext cx="158115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Умеренная работа по дому</a:t>
                </a:r>
              </a:p>
            </xdr:txBody>
          </xdr:sp>
        </mc:Choice>
        <mc:Fallback/>
      </mc:AlternateContent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6419849" y="2476500"/>
            <a:ext cx="3307381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ru-RU" sz="1000">
                <a:latin typeface="Calibri" panose="020F0502020204030204" pitchFamily="34" charset="0"/>
                <a:cs typeface="Calibri" panose="020F0502020204030204" pitchFamily="34" charset="0"/>
              </a:rPr>
              <a:t>● Уборка, подметание полов,</a:t>
            </a:r>
            <a:r>
              <a:rPr lang="en-US" sz="1000"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ru-RU" sz="1000">
                <a:latin typeface="Calibri" panose="020F0502020204030204" pitchFamily="34" charset="0"/>
                <a:cs typeface="Calibri" panose="020F0502020204030204" pitchFamily="34" charset="0"/>
              </a:rPr>
              <a:t>пылесос,</a:t>
            </a:r>
            <a:r>
              <a:rPr lang="ru-RU" sz="1000" baseline="0">
                <a:latin typeface="Calibri" panose="020F0502020204030204" pitchFamily="34" charset="0"/>
                <a:cs typeface="Calibri" panose="020F0502020204030204" pitchFamily="34" charset="0"/>
              </a:rPr>
              <a:t> переноска продуктов</a:t>
            </a:r>
            <a:endParaRPr lang="ru-RU" sz="1000"/>
          </a:p>
        </xdr:txBody>
      </xdr:sp>
    </xdr:grpSp>
    <xdr:clientData/>
  </xdr:twoCellAnchor>
  <xdr:twoCellAnchor>
    <xdr:from>
      <xdr:col>12</xdr:col>
      <xdr:colOff>95249</xdr:colOff>
      <xdr:row>14</xdr:row>
      <xdr:rowOff>0</xdr:rowOff>
    </xdr:from>
    <xdr:to>
      <xdr:col>19</xdr:col>
      <xdr:colOff>49087</xdr:colOff>
      <xdr:row>16</xdr:row>
      <xdr:rowOff>39301</xdr:rowOff>
    </xdr:to>
    <xdr:grpSp>
      <xdr:nvGrpSpPr>
        <xdr:cNvPr id="19" name="Группа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5638799" y="2762250"/>
          <a:ext cx="3735263" cy="420301"/>
          <a:chOff x="6419850" y="2686050"/>
          <a:chExt cx="3102546" cy="42030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6419850" y="2686050"/>
                <a:ext cx="132397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Тяжёлая работа по дому</a:t>
                </a:r>
              </a:p>
            </xdr:txBody>
          </xdr:sp>
        </mc:Choice>
        <mc:Fallback/>
      </mc:AlternateContent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6419850" y="2857500"/>
            <a:ext cx="3102546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ru-RU" sz="1000">
                <a:latin typeface="Calibri" panose="020F0502020204030204" pitchFamily="34" charset="0"/>
                <a:cs typeface="Calibri" panose="020F0502020204030204" pitchFamily="34" charset="0"/>
              </a:rPr>
              <a:t>● Мытьё полов, поднимание</a:t>
            </a:r>
            <a:r>
              <a:rPr lang="ru-RU" sz="1000" baseline="0">
                <a:latin typeface="Calibri" panose="020F0502020204030204" pitchFamily="34" charset="0"/>
                <a:cs typeface="Calibri" panose="020F0502020204030204" pitchFamily="34" charset="0"/>
              </a:rPr>
              <a:t> и передвигание тяжёлой мебели</a:t>
            </a:r>
            <a:endParaRPr lang="ru-RU" sz="1000"/>
          </a:p>
        </xdr:txBody>
      </xdr:sp>
    </xdr:grpSp>
    <xdr:clientData/>
  </xdr:twoCellAnchor>
  <xdr:twoCellAnchor>
    <xdr:from>
      <xdr:col>13</xdr:col>
      <xdr:colOff>0</xdr:colOff>
      <xdr:row>15</xdr:row>
      <xdr:rowOff>180974</xdr:rowOff>
    </xdr:from>
    <xdr:to>
      <xdr:col>16</xdr:col>
      <xdr:colOff>93207</xdr:colOff>
      <xdr:row>18</xdr:row>
      <xdr:rowOff>29776</xdr:rowOff>
    </xdr:to>
    <xdr:grpSp>
      <xdr:nvGrpSpPr>
        <xdr:cNvPr id="20" name="Группа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5638800" y="3133724"/>
          <a:ext cx="2379207" cy="420302"/>
          <a:chOff x="6419850" y="3057524"/>
          <a:chExt cx="1922007" cy="42030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6419850" y="3057524"/>
                <a:ext cx="12573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Работа во дворе</a:t>
                </a:r>
              </a:p>
            </xdr:txBody>
          </xdr:sp>
        </mc:Choice>
        <mc:Fallback/>
      </mc:AlternateContent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6438900" y="3228975"/>
            <a:ext cx="1902957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ru-RU" sz="1000">
                <a:latin typeface="Calibri" panose="020F0502020204030204" pitchFamily="34" charset="0"/>
                <a:cs typeface="Calibri" panose="020F0502020204030204" pitchFamily="34" charset="0"/>
              </a:rPr>
              <a:t>● Сгребание листьев, прополка</a:t>
            </a:r>
            <a:endParaRPr lang="ru-RU" sz="10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152400</xdr:rowOff>
        </xdr:from>
        <xdr:to>
          <xdr:col>14</xdr:col>
          <xdr:colOff>285750</xdr:colOff>
          <xdr:row>19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Сексуальные отношения</a:t>
              </a:r>
            </a:p>
          </xdr:txBody>
        </xdr:sp>
        <xdr:clientData fLocksWithSheet="0"/>
      </xdr:twoCellAnchor>
    </mc:Choice>
    <mc:Fallback/>
  </mc:AlternateContent>
  <xdr:twoCellAnchor>
    <xdr:from>
      <xdr:col>13</xdr:col>
      <xdr:colOff>0</xdr:colOff>
      <xdr:row>18</xdr:row>
      <xdr:rowOff>161924</xdr:rowOff>
    </xdr:from>
    <xdr:to>
      <xdr:col>15</xdr:col>
      <xdr:colOff>549951</xdr:colOff>
      <xdr:row>21</xdr:row>
      <xdr:rowOff>29776</xdr:rowOff>
    </xdr:to>
    <xdr:grpSp>
      <xdr:nvGrpSpPr>
        <xdr:cNvPr id="21" name="Группа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5638800" y="3686174"/>
          <a:ext cx="2226351" cy="448877"/>
          <a:chOff x="6419848" y="3609974"/>
          <a:chExt cx="1769153" cy="43935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6419848" y="3609974"/>
                <a:ext cx="1333500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Умеренный спорт</a:t>
                </a:r>
              </a:p>
            </xdr:txBody>
          </xdr:sp>
        </mc:Choice>
        <mc:Fallback/>
      </mc:AlternateContent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6457950" y="3800475"/>
            <a:ext cx="1731051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ru-RU" sz="1000">
                <a:latin typeface="Calibri" panose="020F0502020204030204" pitchFamily="34" charset="0"/>
                <a:cs typeface="Calibri" panose="020F0502020204030204" pitchFamily="34" charset="0"/>
              </a:rPr>
              <a:t>● Танцы, боулинг, волейбол</a:t>
            </a:r>
            <a:endParaRPr lang="ru-RU" sz="1000"/>
          </a:p>
        </xdr:txBody>
      </xdr:sp>
    </xdr:grpSp>
    <xdr:clientData/>
  </xdr:twoCellAnchor>
  <xdr:twoCellAnchor>
    <xdr:from>
      <xdr:col>13</xdr:col>
      <xdr:colOff>0</xdr:colOff>
      <xdr:row>21</xdr:row>
      <xdr:rowOff>0</xdr:rowOff>
    </xdr:from>
    <xdr:to>
      <xdr:col>15</xdr:col>
      <xdr:colOff>470221</xdr:colOff>
      <xdr:row>23</xdr:row>
      <xdr:rowOff>39301</xdr:rowOff>
    </xdr:to>
    <xdr:grpSp>
      <xdr:nvGrpSpPr>
        <xdr:cNvPr id="22" name="Группа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>
          <a:off x="5638800" y="4105275"/>
          <a:ext cx="2146621" cy="420301"/>
          <a:chOff x="6419850" y="4019550"/>
          <a:chExt cx="1689421" cy="42030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4" name="Check Box 20" hidden="1">
                <a:extLst>
                  <a:ext uri="{63B3BB69-23CF-44E3-9099-C40C66FF867C}">
                    <a14:compatExt spid="_x0000_s1044"/>
                  </a:ext>
                  <a:ext uri="{FF2B5EF4-FFF2-40B4-BE49-F238E27FC236}">
                    <a16:creationId xmlns:a16="http://schemas.microsoft.com/office/drawing/2014/main" id="{00000000-0008-0000-0000-000014040000}"/>
                  </a:ext>
                </a:extLst>
              </xdr:cNvPr>
              <xdr:cNvSpPr/>
            </xdr:nvSpPr>
            <xdr:spPr bwMode="auto">
              <a:xfrm>
                <a:off x="6419850" y="4019550"/>
                <a:ext cx="1343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Интенсивный спорт</a:t>
                </a:r>
              </a:p>
            </xdr:txBody>
          </xdr:sp>
        </mc:Choice>
        <mc:Fallback/>
      </mc:AlternateContent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6467475" y="4191000"/>
            <a:ext cx="1641796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ru-RU" sz="1000">
                <a:latin typeface="Calibri" panose="020F0502020204030204" pitchFamily="34" charset="0"/>
                <a:cs typeface="Calibri" panose="020F0502020204030204" pitchFamily="34" charset="0"/>
              </a:rPr>
              <a:t>● Плавание, футбол, лыжи</a:t>
            </a:r>
            <a:endParaRPr lang="ru-RU" sz="1000"/>
          </a:p>
        </xdr:txBody>
      </xdr:sp>
    </xdr:grpSp>
    <xdr:clientData/>
  </xdr:twoCellAnchor>
  <xdr:oneCellAnchor>
    <xdr:from>
      <xdr:col>12</xdr:col>
      <xdr:colOff>38100</xdr:colOff>
      <xdr:row>28</xdr:row>
      <xdr:rowOff>104775</xdr:rowOff>
    </xdr:from>
    <xdr:ext cx="3775329" cy="2346925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581650" y="5676900"/>
          <a:ext cx="3775329" cy="234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b="1"/>
            <a:t>Примечание:</a:t>
          </a:r>
        </a:p>
        <a:p>
          <a:endParaRPr lang="ru-RU" sz="600" b="1"/>
        </a:p>
        <a:p>
          <a:r>
            <a:rPr lang="ru-RU"/>
            <a:t>Индекс </a:t>
          </a:r>
          <a:r>
            <a:rPr lang="en-US"/>
            <a:t>DASI </a:t>
          </a:r>
          <a:r>
            <a:rPr lang="en-US" b="1"/>
            <a:t>≤34 </a:t>
          </a:r>
          <a:r>
            <a:rPr lang="ru-RU"/>
            <a:t>определен как порог риска повреждения, </a:t>
          </a:r>
        </a:p>
        <a:p>
          <a:r>
            <a:rPr lang="ru-RU"/>
            <a:t>инфаркта миокарда, умеренных/тяжелых осложнений </a:t>
          </a:r>
        </a:p>
        <a:p>
          <a:r>
            <a:rPr lang="ru-RU"/>
            <a:t>у хирургических пациентов.</a:t>
          </a:r>
        </a:p>
        <a:p>
          <a:endParaRPr lang="ru-RU" sz="600"/>
        </a:p>
        <a:p>
          <a:r>
            <a:rPr lang="ru-RU" sz="1100" b="1">
              <a:solidFill>
                <a:schemeClr val="tx1"/>
              </a:solidFill>
              <a:latin typeface="+mn-lt"/>
              <a:ea typeface="+mn-ea"/>
              <a:cs typeface="+mn-cs"/>
            </a:rPr>
            <a:t>МЕТ</a:t>
          </a:r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—</a:t>
          </a:r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 метаболический эквивалент. </a:t>
          </a:r>
        </a:p>
        <a:p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1 MET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—</a:t>
          </a: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это базальное потребление кислорода 40-летним </a:t>
          </a:r>
        </a:p>
        <a:p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мужчиной с массой тела 70 кг.</a:t>
          </a:r>
        </a:p>
        <a:p>
          <a:endParaRPr lang="ru-RU" sz="600"/>
        </a:p>
        <a:p>
          <a:r>
            <a:rPr 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VO</a:t>
          </a:r>
          <a:r>
            <a:rPr lang="en-US" sz="8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max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— </a:t>
          </a:r>
          <a:r>
            <a:rPr lang="ru-RU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максимальное количество кислорода </a:t>
          </a:r>
        </a:p>
        <a:p>
          <a:r>
            <a:rPr lang="ru-RU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(в миллилитрах), которое организм человека способен</a:t>
          </a:r>
        </a:p>
        <a:p>
          <a:r>
            <a:rPr lang="ru-RU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потребить во время нагрузки за 1 минуту.</a:t>
          </a:r>
        </a:p>
        <a:p>
          <a:endParaRPr lang="ru-RU" sz="1100"/>
        </a:p>
      </xdr:txBody>
    </xdr:sp>
    <xdr:clientData/>
  </xdr:oneCellAnchor>
  <xdr:oneCellAnchor>
    <xdr:from>
      <xdr:col>1</xdr:col>
      <xdr:colOff>47625</xdr:colOff>
      <xdr:row>28</xdr:row>
      <xdr:rowOff>123825</xdr:rowOff>
    </xdr:from>
    <xdr:ext cx="5019675" cy="638175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09550" y="5695950"/>
          <a:ext cx="5019675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ru-RU" sz="1100" b="1">
              <a:solidFill>
                <a:schemeClr val="tx1"/>
              </a:solidFill>
              <a:latin typeface="+mn-lt"/>
              <a:ea typeface="+mn-ea"/>
              <a:cs typeface="+mn-cs"/>
            </a:rPr>
            <a:t>* - индекс </a:t>
          </a:r>
          <a:r>
            <a:rPr 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RCRI (Revised Cardiac Risk Index)</a:t>
          </a:r>
          <a:endParaRPr lang="en-US" sz="1100" b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ru-RU" sz="1100" b="0">
              <a:solidFill>
                <a:schemeClr val="tx1"/>
              </a:solidFill>
              <a:latin typeface="+mn-lt"/>
              <a:ea typeface="+mn-ea"/>
              <a:cs typeface="+mn-cs"/>
            </a:rPr>
            <a:t> определяет риск инфаркта миокарда, отека легких, фибрилляции желудочков, остановки сердца или полной атриовентрикулярной блокады.</a:t>
          </a:r>
        </a:p>
        <a:p>
          <a:endParaRPr lang="ru-RU" sz="1100"/>
        </a:p>
      </xdr:txBody>
    </xdr:sp>
    <xdr:clientData/>
  </xdr:oneCellAnchor>
  <xdr:twoCellAnchor editAs="oneCell">
    <xdr:from>
      <xdr:col>3</xdr:col>
      <xdr:colOff>457200</xdr:colOff>
      <xdr:row>33</xdr:row>
      <xdr:rowOff>66675</xdr:rowOff>
    </xdr:from>
    <xdr:to>
      <xdr:col>6</xdr:col>
      <xdr:colOff>381000</xdr:colOff>
      <xdr:row>35</xdr:row>
      <xdr:rowOff>46315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6619875"/>
          <a:ext cx="2143125" cy="360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A2683-D4F7-43D2-8FAF-02288DD37136}">
  <sheetPr codeName="Лист1"/>
  <dimension ref="B2:Z33"/>
  <sheetViews>
    <sheetView showGridLines="0" showRowColHeaders="0" tabSelected="1" zoomScaleNormal="100" workbookViewId="0">
      <selection activeCell="Y3" sqref="Y3"/>
    </sheetView>
  </sheetViews>
  <sheetFormatPr defaultRowHeight="15" x14ac:dyDescent="0.25"/>
  <cols>
    <col min="1" max="1" width="2.42578125" customWidth="1"/>
    <col min="2" max="2" width="1.7109375" customWidth="1"/>
    <col min="3" max="3" width="6.7109375" customWidth="1"/>
    <col min="4" max="4" width="15" customWidth="1"/>
    <col min="11" max="11" width="1.140625" customWidth="1"/>
    <col min="12" max="12" width="1.28515625" customWidth="1"/>
    <col min="13" max="13" width="1.42578125" customWidth="1"/>
    <col min="14" max="14" width="18.28515625" customWidth="1"/>
    <col min="15" max="15" width="6.85546875" customWidth="1"/>
    <col min="19" max="19" width="2.7109375" customWidth="1"/>
    <col min="20" max="20" width="2.42578125" customWidth="1"/>
    <col min="23" max="24" width="9.140625" customWidth="1"/>
  </cols>
  <sheetData>
    <row r="2" spans="2:26" ht="18.75" x14ac:dyDescent="0.3">
      <c r="B2" s="23" t="s">
        <v>12</v>
      </c>
      <c r="C2" s="23"/>
      <c r="D2" s="23"/>
      <c r="E2" s="23"/>
      <c r="F2" s="23"/>
      <c r="G2" s="23"/>
      <c r="H2" s="23"/>
      <c r="I2" s="23"/>
      <c r="J2" s="23"/>
      <c r="K2" s="23"/>
      <c r="M2" s="23" t="s">
        <v>4</v>
      </c>
      <c r="N2" s="23"/>
      <c r="O2" s="23"/>
      <c r="P2" s="23"/>
      <c r="Q2" s="23"/>
      <c r="R2" s="23"/>
      <c r="S2" s="23"/>
      <c r="T2" s="23"/>
    </row>
    <row r="3" spans="2:26" ht="18.75" customHeight="1" x14ac:dyDescent="0.25">
      <c r="B3" s="24" t="s">
        <v>13</v>
      </c>
      <c r="C3" s="24"/>
      <c r="D3" s="24"/>
      <c r="E3" s="24"/>
      <c r="F3" s="24"/>
      <c r="G3" s="24"/>
      <c r="H3" s="24"/>
      <c r="I3" s="24"/>
      <c r="J3" s="24"/>
      <c r="K3" s="24"/>
      <c r="L3" s="21"/>
      <c r="M3" s="24" t="s">
        <v>14</v>
      </c>
      <c r="N3" s="24"/>
      <c r="O3" s="24"/>
      <c r="P3" s="24"/>
      <c r="Q3" s="24"/>
      <c r="R3" s="24"/>
      <c r="S3" s="24"/>
      <c r="T3" s="24"/>
    </row>
    <row r="5" spans="2:26" x14ac:dyDescent="0.25">
      <c r="B5" s="8"/>
      <c r="C5" s="8"/>
      <c r="D5" s="8"/>
      <c r="E5" s="8"/>
      <c r="F5" s="8"/>
      <c r="G5" s="8"/>
      <c r="H5" s="8"/>
      <c r="I5" s="8"/>
      <c r="J5" s="8"/>
      <c r="K5" s="8"/>
      <c r="M5" s="8"/>
      <c r="N5" s="8"/>
      <c r="O5" s="8"/>
      <c r="P5" s="8"/>
      <c r="Q5" s="8"/>
      <c r="R5" s="8"/>
      <c r="S5" s="8"/>
      <c r="T5" s="8"/>
      <c r="V5" s="6">
        <v>1</v>
      </c>
      <c r="W5" s="6" t="b">
        <v>0</v>
      </c>
      <c r="X5" s="6">
        <v>2.75</v>
      </c>
      <c r="Y5" s="6">
        <f>IF(W5=TRUE,1,0)</f>
        <v>0</v>
      </c>
      <c r="Z5" s="6">
        <f>IF(W5=TRUE,2.75,0)</f>
        <v>0</v>
      </c>
    </row>
    <row r="6" spans="2:26" x14ac:dyDescent="0.25">
      <c r="B6" s="8"/>
      <c r="C6" s="8"/>
      <c r="D6" s="8"/>
      <c r="E6" s="8"/>
      <c r="F6" s="8"/>
      <c r="G6" s="8"/>
      <c r="H6" s="8"/>
      <c r="I6" s="8"/>
      <c r="J6" s="8"/>
      <c r="K6" s="8"/>
      <c r="M6" s="8"/>
      <c r="N6" s="8"/>
      <c r="O6" s="8"/>
      <c r="P6" s="8"/>
      <c r="Q6" s="8"/>
      <c r="R6" s="8"/>
      <c r="S6" s="8"/>
      <c r="T6" s="8"/>
      <c r="V6" s="6">
        <v>2</v>
      </c>
      <c r="W6" s="6" t="b">
        <v>0</v>
      </c>
      <c r="X6" s="6">
        <v>1.75</v>
      </c>
      <c r="Y6" s="6">
        <f t="shared" ref="Y6:Y16" si="0">IF(W6=TRUE,1,0)</f>
        <v>0</v>
      </c>
      <c r="Z6" s="6">
        <f>IF(W6=TRUE,1.75,0)</f>
        <v>0</v>
      </c>
    </row>
    <row r="7" spans="2:26" x14ac:dyDescent="0.25">
      <c r="B7" s="9"/>
      <c r="C7" s="9"/>
      <c r="D7" s="9"/>
      <c r="E7" s="9"/>
      <c r="F7" s="9"/>
      <c r="G7" s="9"/>
      <c r="H7" s="9"/>
      <c r="I7" s="9"/>
      <c r="J7" s="9"/>
      <c r="K7" s="9"/>
      <c r="M7" s="9"/>
      <c r="N7" s="9"/>
      <c r="O7" s="9"/>
      <c r="P7" s="9"/>
      <c r="Q7" s="9"/>
      <c r="R7" s="9"/>
      <c r="S7" s="9"/>
      <c r="T7" s="9"/>
      <c r="V7" s="6">
        <v>3</v>
      </c>
      <c r="W7" s="6" t="b">
        <v>0</v>
      </c>
      <c r="X7" s="6">
        <v>2.75</v>
      </c>
      <c r="Y7" s="6">
        <f t="shared" si="0"/>
        <v>0</v>
      </c>
      <c r="Z7" s="6">
        <f t="shared" ref="Z7" si="1">IF(W7=TRUE,2.75,0)</f>
        <v>0</v>
      </c>
    </row>
    <row r="8" spans="2:26" x14ac:dyDescent="0.25">
      <c r="B8" s="9"/>
      <c r="C8" s="9"/>
      <c r="D8" s="9"/>
      <c r="E8" s="9"/>
      <c r="F8" s="9"/>
      <c r="G8" s="9"/>
      <c r="H8" s="9"/>
      <c r="I8" s="9"/>
      <c r="J8" s="9"/>
      <c r="K8" s="9"/>
      <c r="M8" s="8"/>
      <c r="N8" s="8"/>
      <c r="O8" s="8"/>
      <c r="P8" s="8"/>
      <c r="Q8" s="8"/>
      <c r="R8" s="8"/>
      <c r="S8" s="8"/>
      <c r="T8" s="8"/>
      <c r="V8" s="6">
        <v>4</v>
      </c>
      <c r="W8" s="6" t="b">
        <v>0</v>
      </c>
      <c r="X8" s="6">
        <v>5.5</v>
      </c>
      <c r="Y8" s="6">
        <f t="shared" si="0"/>
        <v>0</v>
      </c>
      <c r="Z8" s="6">
        <f>IF(W8=TRUE,5.5,0)</f>
        <v>0</v>
      </c>
    </row>
    <row r="9" spans="2:26" x14ac:dyDescent="0.25">
      <c r="B9" s="9"/>
      <c r="C9" s="9"/>
      <c r="D9" s="9"/>
      <c r="E9" s="9"/>
      <c r="F9" s="9"/>
      <c r="G9" s="9"/>
      <c r="H9" s="9"/>
      <c r="I9" s="9"/>
      <c r="J9" s="9"/>
      <c r="K9" s="9"/>
      <c r="M9" s="9"/>
      <c r="N9" s="9"/>
      <c r="O9" s="9"/>
      <c r="P9" s="9"/>
      <c r="Q9" s="9"/>
      <c r="R9" s="9"/>
      <c r="S9" s="9"/>
      <c r="T9" s="9"/>
      <c r="V9" s="6">
        <v>5</v>
      </c>
      <c r="W9" s="6" t="b">
        <v>0</v>
      </c>
      <c r="X9" s="6">
        <v>8</v>
      </c>
      <c r="Y9" s="6">
        <f t="shared" si="0"/>
        <v>0</v>
      </c>
      <c r="Z9" s="6">
        <f>IF(W9=TRUE,8,0)</f>
        <v>0</v>
      </c>
    </row>
    <row r="10" spans="2:26" x14ac:dyDescent="0.25">
      <c r="B10" s="9"/>
      <c r="C10" s="9"/>
      <c r="D10" s="9"/>
      <c r="E10" s="9"/>
      <c r="F10" s="9"/>
      <c r="G10" s="9"/>
      <c r="H10" s="9"/>
      <c r="I10" s="9"/>
      <c r="J10" s="9"/>
      <c r="K10" s="9"/>
      <c r="M10" s="8"/>
      <c r="N10" s="8"/>
      <c r="O10" s="8"/>
      <c r="P10" s="8"/>
      <c r="Q10" s="8"/>
      <c r="R10" s="8"/>
      <c r="S10" s="8"/>
      <c r="T10" s="8"/>
      <c r="V10" s="6">
        <v>6</v>
      </c>
      <c r="W10" s="6" t="b">
        <v>0</v>
      </c>
      <c r="X10" s="6">
        <v>2.7</v>
      </c>
      <c r="Y10" s="6">
        <f t="shared" si="0"/>
        <v>0</v>
      </c>
      <c r="Z10" s="6">
        <f>IF(W10=TRUE,2.7,0)</f>
        <v>0</v>
      </c>
    </row>
    <row r="11" spans="2:26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M11" s="9"/>
      <c r="N11" s="9"/>
      <c r="O11" s="9"/>
      <c r="P11" s="9"/>
      <c r="Q11" s="9"/>
      <c r="R11" s="9"/>
      <c r="S11" s="9"/>
      <c r="T11" s="9"/>
      <c r="V11" s="6">
        <v>7</v>
      </c>
      <c r="W11" s="6" t="b">
        <v>0</v>
      </c>
      <c r="X11" s="6">
        <v>3.5</v>
      </c>
      <c r="Y11" s="6">
        <f t="shared" si="0"/>
        <v>0</v>
      </c>
      <c r="Z11" s="6">
        <f>IF(W11=TRUE,3.5,0)</f>
        <v>0</v>
      </c>
    </row>
    <row r="12" spans="2:26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M12" s="9"/>
      <c r="N12" s="9"/>
      <c r="O12" s="9"/>
      <c r="P12" s="9"/>
      <c r="Q12" s="9"/>
      <c r="R12" s="9"/>
      <c r="S12" s="9"/>
      <c r="T12" s="9"/>
      <c r="V12" s="6">
        <v>8</v>
      </c>
      <c r="W12" s="6" t="b">
        <v>0</v>
      </c>
      <c r="X12" s="6">
        <v>8</v>
      </c>
      <c r="Y12" s="6">
        <f t="shared" si="0"/>
        <v>0</v>
      </c>
      <c r="Z12" s="6">
        <f>IF(W12=TRUE,8,0)</f>
        <v>0</v>
      </c>
    </row>
    <row r="13" spans="2:26" x14ac:dyDescent="0.25">
      <c r="B13" s="9"/>
      <c r="C13" s="9"/>
      <c r="D13" s="9"/>
      <c r="E13" s="9"/>
      <c r="F13" s="9"/>
      <c r="G13" s="9"/>
      <c r="H13" s="9"/>
      <c r="I13" s="9"/>
      <c r="J13" s="9"/>
      <c r="K13" s="9"/>
      <c r="M13" s="8"/>
      <c r="N13" s="8"/>
      <c r="O13" s="8"/>
      <c r="P13" s="8"/>
      <c r="Q13" s="8"/>
      <c r="R13" s="8"/>
      <c r="S13" s="8"/>
      <c r="T13" s="8"/>
      <c r="V13" s="6">
        <v>9</v>
      </c>
      <c r="W13" s="6" t="b">
        <v>0</v>
      </c>
      <c r="X13" s="6">
        <v>4.5</v>
      </c>
      <c r="Y13" s="6">
        <f t="shared" si="0"/>
        <v>0</v>
      </c>
      <c r="Z13" s="6">
        <f>IF(W13=TRUE,4.5,0)</f>
        <v>0</v>
      </c>
    </row>
    <row r="14" spans="2:26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M14" s="8"/>
      <c r="N14" s="8"/>
      <c r="O14" s="8"/>
      <c r="P14" s="8"/>
      <c r="Q14" s="8"/>
      <c r="R14" s="8"/>
      <c r="S14" s="8"/>
      <c r="T14" s="8"/>
      <c r="V14" s="6">
        <v>10</v>
      </c>
      <c r="W14" s="6" t="b">
        <v>0</v>
      </c>
      <c r="X14" s="6">
        <v>5.25</v>
      </c>
      <c r="Y14" s="6">
        <f t="shared" si="0"/>
        <v>0</v>
      </c>
      <c r="Z14" s="6">
        <f>IF(W14=TRUE,5.25,0)</f>
        <v>0</v>
      </c>
    </row>
    <row r="15" spans="2:26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M15" s="9"/>
      <c r="N15" s="9"/>
      <c r="O15" s="9"/>
      <c r="P15" s="9"/>
      <c r="Q15" s="9"/>
      <c r="R15" s="9"/>
      <c r="S15" s="9"/>
      <c r="T15" s="9"/>
      <c r="V15" s="6">
        <v>11</v>
      </c>
      <c r="W15" s="6" t="b">
        <v>0</v>
      </c>
      <c r="X15" s="6">
        <v>6</v>
      </c>
      <c r="Y15" s="6">
        <f t="shared" si="0"/>
        <v>0</v>
      </c>
      <c r="Z15" s="6">
        <f>IF(W15=TRUE,6,0)</f>
        <v>0</v>
      </c>
    </row>
    <row r="16" spans="2:26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M16" s="9"/>
      <c r="N16" s="9"/>
      <c r="O16" s="9"/>
      <c r="P16" s="9"/>
      <c r="Q16" s="9"/>
      <c r="R16" s="9"/>
      <c r="S16" s="9"/>
      <c r="T16" s="9"/>
      <c r="V16" s="6">
        <v>12</v>
      </c>
      <c r="W16" s="6" t="b">
        <v>0</v>
      </c>
      <c r="X16" s="6">
        <v>7.5</v>
      </c>
      <c r="Y16" s="6">
        <f t="shared" si="0"/>
        <v>0</v>
      </c>
      <c r="Z16" s="6">
        <f>IF(W16=TRUE,7.5,0)</f>
        <v>0</v>
      </c>
    </row>
    <row r="17" spans="2:26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M17" s="8"/>
      <c r="N17" s="8"/>
      <c r="O17" s="8"/>
      <c r="P17" s="8"/>
      <c r="Q17" s="8"/>
      <c r="R17" s="8"/>
      <c r="S17" s="8"/>
      <c r="T17" s="8"/>
      <c r="V17" s="6"/>
      <c r="W17" s="6"/>
      <c r="X17" s="6"/>
      <c r="Y17" s="6">
        <f>SUM(Y5:Y16)</f>
        <v>0</v>
      </c>
      <c r="Z17" s="7">
        <f>SUM(Z5:Z16)</f>
        <v>0</v>
      </c>
    </row>
    <row r="18" spans="2:26" x14ac:dyDescent="0.25">
      <c r="B18" s="9"/>
      <c r="C18" s="9"/>
      <c r="D18" s="9"/>
      <c r="E18" s="9"/>
      <c r="F18" s="9"/>
      <c r="G18" s="9"/>
      <c r="H18" s="9"/>
      <c r="I18" s="9"/>
      <c r="J18" s="9"/>
      <c r="K18" s="9"/>
      <c r="M18" s="8"/>
      <c r="N18" s="8"/>
      <c r="O18" s="8"/>
      <c r="P18" s="8"/>
      <c r="Q18" s="8"/>
      <c r="R18" s="8"/>
      <c r="S18" s="8"/>
      <c r="T18" s="8"/>
      <c r="X18" t="s">
        <v>5</v>
      </c>
      <c r="Y18" s="7">
        <f>Y19/3.5</f>
        <v>2.7428571428571429</v>
      </c>
      <c r="Z18" s="10">
        <f>Z19/3.5</f>
        <v>2.7428571428571429</v>
      </c>
    </row>
    <row r="19" spans="2:26" x14ac:dyDescent="0.25">
      <c r="B19" s="9"/>
      <c r="C19" s="9"/>
      <c r="D19" s="9"/>
      <c r="E19" s="9"/>
      <c r="F19" s="9"/>
      <c r="G19" s="9"/>
      <c r="H19" s="9"/>
      <c r="I19" s="9"/>
      <c r="J19" s="9"/>
      <c r="K19" s="9"/>
      <c r="M19" s="9"/>
      <c r="N19" s="9"/>
      <c r="O19" s="9"/>
      <c r="P19" s="9"/>
      <c r="Q19" s="9"/>
      <c r="R19" s="9"/>
      <c r="S19" s="9"/>
      <c r="T19" s="9"/>
      <c r="X19" t="s">
        <v>6</v>
      </c>
      <c r="Y19">
        <f>(0.43*Y17)+9.6</f>
        <v>9.6</v>
      </c>
      <c r="Z19" s="7">
        <f>(0.43*Z17)+9.6</f>
        <v>9.6</v>
      </c>
    </row>
    <row r="20" spans="2:26" x14ac:dyDescent="0.25">
      <c r="B20" s="8"/>
      <c r="C20" s="18"/>
      <c r="D20" s="8"/>
      <c r="E20" s="8"/>
      <c r="F20" s="8"/>
      <c r="G20" s="8"/>
      <c r="H20" s="8"/>
      <c r="I20" s="8"/>
      <c r="J20" s="8"/>
      <c r="K20" s="8"/>
      <c r="M20" s="8"/>
      <c r="N20" s="8"/>
      <c r="O20" s="8"/>
      <c r="P20" s="8"/>
      <c r="Q20" s="8"/>
      <c r="R20" s="8"/>
      <c r="S20" s="8"/>
      <c r="T20" s="8"/>
    </row>
    <row r="21" spans="2:26" ht="15.75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M21" s="8"/>
      <c r="N21" s="8"/>
      <c r="O21" s="8"/>
      <c r="P21" s="8"/>
      <c r="Q21" s="8"/>
      <c r="R21" s="8"/>
      <c r="S21" s="8"/>
      <c r="T21" s="8"/>
      <c r="X21" t="s">
        <v>15</v>
      </c>
      <c r="Z21" s="19" t="str">
        <f>IF(Z17&lt;=34,"не низкий","низкий")</f>
        <v>не низкий</v>
      </c>
    </row>
    <row r="22" spans="2:26" x14ac:dyDescent="0.25">
      <c r="M22" s="9"/>
      <c r="N22" s="9"/>
      <c r="O22" s="9"/>
      <c r="P22" s="9"/>
      <c r="Q22" s="9"/>
      <c r="R22" s="9"/>
      <c r="S22" s="9"/>
      <c r="T22" s="9"/>
    </row>
    <row r="23" spans="2:26" x14ac:dyDescent="0.25">
      <c r="M23" s="9"/>
      <c r="N23" s="9"/>
      <c r="O23" s="9"/>
      <c r="P23" s="9"/>
      <c r="Q23" s="9"/>
      <c r="R23" s="9"/>
      <c r="S23" s="9"/>
      <c r="T23" s="9"/>
    </row>
    <row r="24" spans="2:26" ht="18.75" x14ac:dyDescent="0.3">
      <c r="C24" s="5" t="s">
        <v>0</v>
      </c>
      <c r="D24" s="25" t="str">
        <f>IF(X33&gt;=3,"ОЧЕНЬ ВЫСОКИЙ",IF(X33=2,"ВЫСОКИЙ",IF(X33=1,"СРЕДНИЙ","НИЗКИЙ")))</f>
        <v>НИЗКИЙ</v>
      </c>
      <c r="E24" s="25"/>
    </row>
    <row r="25" spans="2:26" ht="15.75" x14ac:dyDescent="0.25">
      <c r="C25" s="3" t="s">
        <v>1</v>
      </c>
      <c r="D25" s="3"/>
      <c r="E25" t="str">
        <f>IF(X33&gt;=3,"11%",IF(X33=2,"6,6%",IF(X33=1,"0,9%","0,4%")))</f>
        <v>0,4%</v>
      </c>
      <c r="N25" s="12" t="s">
        <v>7</v>
      </c>
      <c r="O25" t="str">
        <f>IF(Z17=0,"",Z21)</f>
        <v/>
      </c>
      <c r="P25" s="1"/>
      <c r="Q25" s="1"/>
    </row>
    <row r="26" spans="2:26" ht="15.75" x14ac:dyDescent="0.25">
      <c r="C26" t="s">
        <v>2</v>
      </c>
      <c r="D26" s="3">
        <f>X33</f>
        <v>0</v>
      </c>
      <c r="N26" s="13" t="s">
        <v>8</v>
      </c>
      <c r="O26" s="11">
        <f>Z17</f>
        <v>0</v>
      </c>
      <c r="P26" s="1"/>
      <c r="Q26" s="1"/>
    </row>
    <row r="27" spans="2:26" ht="15.75" x14ac:dyDescent="0.25">
      <c r="C27" s="4" t="s">
        <v>3</v>
      </c>
      <c r="D27" s="4"/>
      <c r="E27" s="4" t="str">
        <f>IF(X33&gt;=2,"показан","не нужен")</f>
        <v>не нужен</v>
      </c>
      <c r="N27" s="13" t="s">
        <v>9</v>
      </c>
      <c r="O27" s="11" t="str">
        <f>IF(Z17=0,"",Z18)</f>
        <v/>
      </c>
      <c r="P27" s="1"/>
      <c r="Q27" s="1"/>
      <c r="W27" s="2" t="b">
        <v>0</v>
      </c>
      <c r="X27" s="2">
        <f>IF(W27=TRUE,1,0)</f>
        <v>0</v>
      </c>
    </row>
    <row r="28" spans="2:26" ht="20.25" customHeight="1" x14ac:dyDescent="0.25">
      <c r="B28" s="16"/>
      <c r="C28" s="16"/>
      <c r="D28" s="16"/>
      <c r="E28" s="17" t="str">
        <f>IF(X33&gt;=2,"оцените индекс DASI","")</f>
        <v/>
      </c>
      <c r="F28" s="16"/>
      <c r="G28" s="16"/>
      <c r="H28" s="16"/>
      <c r="I28" s="16"/>
      <c r="J28" s="16"/>
      <c r="K28" s="16"/>
      <c r="M28" s="16"/>
      <c r="N28" s="14" t="s">
        <v>10</v>
      </c>
      <c r="O28" s="15" t="str">
        <f>IF(Z17=0,"",Z19)</f>
        <v/>
      </c>
      <c r="P28" s="22" t="s">
        <v>11</v>
      </c>
      <c r="Q28" s="20"/>
      <c r="R28" s="16"/>
      <c r="S28" s="16"/>
      <c r="T28" s="16"/>
      <c r="W28" s="2" t="b">
        <v>0</v>
      </c>
      <c r="X28" s="2">
        <f t="shared" ref="X28:X32" si="2">IF(W28=TRUE,1,0)</f>
        <v>0</v>
      </c>
    </row>
    <row r="29" spans="2:26" x14ac:dyDescent="0.25">
      <c r="W29" s="2" t="b">
        <v>0</v>
      </c>
      <c r="X29" s="2">
        <f t="shared" si="2"/>
        <v>0</v>
      </c>
    </row>
    <row r="30" spans="2:26" ht="17.25" customHeight="1" x14ac:dyDescent="0.25">
      <c r="W30" s="2" t="b">
        <v>0</v>
      </c>
      <c r="X30" s="2">
        <f t="shared" si="2"/>
        <v>0</v>
      </c>
    </row>
    <row r="31" spans="2:26" x14ac:dyDescent="0.25">
      <c r="W31" s="2" t="b">
        <v>0</v>
      </c>
      <c r="X31" s="2">
        <f t="shared" si="2"/>
        <v>0</v>
      </c>
    </row>
    <row r="32" spans="2:26" x14ac:dyDescent="0.25">
      <c r="W32" s="2" t="b">
        <v>0</v>
      </c>
      <c r="X32" s="2">
        <f t="shared" si="2"/>
        <v>0</v>
      </c>
    </row>
    <row r="33" spans="23:24" x14ac:dyDescent="0.25">
      <c r="W33" s="2"/>
      <c r="X33" s="2">
        <f>SUM(X27:X32)</f>
        <v>0</v>
      </c>
    </row>
  </sheetData>
  <sheetProtection algorithmName="SHA-512" hashValue="llkp3vlJSVzM6R/YLN7s8lHc7oW8hffV755hme//AZx17+xGc8sNY7jLtvk2E7jzTmwHsFvOPmFlWq4HLpW1Gw==" saltValue="PppWaCCQKZ7OCsjZh1G4FQ==" spinCount="100000" sheet="1" objects="1" scenarios="1" selectLockedCells="1" selectUnlockedCells="1"/>
  <mergeCells count="5">
    <mergeCell ref="M2:T2"/>
    <mergeCell ref="M3:T3"/>
    <mergeCell ref="D24:E24"/>
    <mergeCell ref="B3:K3"/>
    <mergeCell ref="B2:K2"/>
  </mergeCells>
  <conditionalFormatting sqref="D24">
    <cfRule type="containsText" dxfId="5" priority="3" operator="containsText" text="очень высокий">
      <formula>NOT(ISERROR(SEARCH("очень высокий",D24)))</formula>
    </cfRule>
    <cfRule type="containsText" dxfId="4" priority="4" operator="containsText" text="высокий">
      <formula>NOT(ISERROR(SEARCH("высокий",D24)))</formula>
    </cfRule>
    <cfRule type="containsText" dxfId="3" priority="5" operator="containsText" text="средний">
      <formula>NOT(ISERROR(SEARCH("средний",D24)))</formula>
    </cfRule>
    <cfRule type="containsText" dxfId="2" priority="6" operator="containsText" text="низкий">
      <formula>NOT(ISERROR(SEARCH("низкий",D24)))</formula>
    </cfRule>
  </conditionalFormatting>
  <conditionalFormatting sqref="O26">
    <cfRule type="cellIs" dxfId="1" priority="1" operator="lessThanOrEqual">
      <formula>34</formula>
    </cfRule>
    <cfRule type="cellIs" dxfId="0" priority="2" operator="greaterThan">
      <formula>34</formula>
    </cfRule>
  </conditionalFormatting>
  <pageMargins left="0.7" right="0.7" top="0.75" bottom="0.75" header="0.3" footer="0.3"/>
  <pageSetup paperSize="9" orientation="portrait" r:id="rId1"/>
  <ignoredErrors>
    <ignoredError sqref="Z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3</xdr:row>
                    <xdr:rowOff>95250</xdr:rowOff>
                  </from>
                  <to>
                    <xdr:col>4</xdr:col>
                    <xdr:colOff>57150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38100</xdr:rowOff>
                  </from>
                  <to>
                    <xdr:col>4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47625</xdr:rowOff>
                  </from>
                  <to>
                    <xdr:col>4</xdr:col>
                    <xdr:colOff>476250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0</xdr:rowOff>
                  </from>
                  <to>
                    <xdr:col>3</xdr:col>
                    <xdr:colOff>247650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171450</xdr:rowOff>
                  </from>
                  <to>
                    <xdr:col>3</xdr:col>
                    <xdr:colOff>876300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180975</xdr:rowOff>
                  </from>
                  <to>
                    <xdr:col>5</xdr:col>
                    <xdr:colOff>171450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4</xdr:row>
                    <xdr:rowOff>9525</xdr:rowOff>
                  </from>
                  <to>
                    <xdr:col>14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5</xdr:row>
                    <xdr:rowOff>180975</xdr:rowOff>
                  </from>
                  <to>
                    <xdr:col>13</xdr:col>
                    <xdr:colOff>1009650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6</xdr:row>
                    <xdr:rowOff>180975</xdr:rowOff>
                  </from>
                  <to>
                    <xdr:col>17</xdr:col>
                    <xdr:colOff>409575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7</xdr:row>
                    <xdr:rowOff>171450</xdr:rowOff>
                  </from>
                  <to>
                    <xdr:col>14</xdr:col>
                    <xdr:colOff>447675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8</xdr:row>
                    <xdr:rowOff>180975</xdr:rowOff>
                  </from>
                  <to>
                    <xdr:col>15</xdr:col>
                    <xdr:colOff>342900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10</xdr:row>
                    <xdr:rowOff>9525</xdr:rowOff>
                  </from>
                  <to>
                    <xdr:col>15</xdr:col>
                    <xdr:colOff>133350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locked="0" defaultSize="0" autoFill="0" autoLine="0" autoPict="0">
                <anchor moveWithCells="1">
                  <from>
                    <xdr:col>12</xdr:col>
                    <xdr:colOff>95250</xdr:colOff>
                    <xdr:row>12</xdr:row>
                    <xdr:rowOff>9525</xdr:rowOff>
                  </from>
                  <to>
                    <xdr:col>15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locked="0" defaultSize="0" autoFill="0" autoLine="0" autoPict="0">
                <anchor moveWithCells="1">
                  <from>
                    <xdr:col>12</xdr:col>
                    <xdr:colOff>95250</xdr:colOff>
                    <xdr:row>14</xdr:row>
                    <xdr:rowOff>0</xdr:rowOff>
                  </from>
                  <to>
                    <xdr:col>14</xdr:col>
                    <xdr:colOff>371475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180975</xdr:rowOff>
                  </from>
                  <to>
                    <xdr:col>14</xdr:col>
                    <xdr:colOff>333375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152400</xdr:rowOff>
                  </from>
                  <to>
                    <xdr:col>14</xdr:col>
                    <xdr:colOff>285750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18</xdr:row>
                    <xdr:rowOff>161925</xdr:rowOff>
                  </from>
                  <to>
                    <xdr:col>15</xdr:col>
                    <xdr:colOff>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21</xdr:row>
                    <xdr:rowOff>0</xdr:rowOff>
                  </from>
                  <to>
                    <xdr:col>15</xdr:col>
                    <xdr:colOff>28575</xdr:colOff>
                    <xdr:row>22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cp:lastPrinted>2022-09-30T04:52:14Z</cp:lastPrinted>
  <dcterms:created xsi:type="dcterms:W3CDTF">2022-09-02T09:08:26Z</dcterms:created>
  <dcterms:modified xsi:type="dcterms:W3CDTF">2022-10-01T07:08:09Z</dcterms:modified>
</cp:coreProperties>
</file>